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0" windowWidth="25600" windowHeight="16060" tabRatio="500" activeTab="0"/>
  </bookViews>
  <sheets>
    <sheet name="Sheet1" sheetId="1" r:id="rId1"/>
  </sheets>
  <definedNames>
    <definedName name="aging">'Sheet1'!$E:$E</definedName>
    <definedName name="Cat_adopts">'Sheet1'!$AU$43</definedName>
    <definedName name="catadopts">'Sheet1'!$AU$43</definedName>
    <definedName name="catdeaath">'Sheet1'!$CM:$CM</definedName>
    <definedName name="catdeaths">'Sheet1'!$AT$40</definedName>
    <definedName name="catdeths">'Sheet1'!$AV$40</definedName>
    <definedName name="chad">'Sheet1'!$AV:$AV</definedName>
    <definedName name="change">'Sheet1'!$F:$F</definedName>
    <definedName name="chave">'Sheet1'!$AU:$AU</definedName>
    <definedName name="cmeanfact">'Sheet1'!$BD$3</definedName>
    <definedName name="Cmeanfactor">'Sheet1'!$BE$6</definedName>
    <definedName name="cmeanhad">'Sheet1'!$AY:$AY</definedName>
    <definedName name="cmeanhave">'Sheet1'!$AX:$AX</definedName>
    <definedName name="cmeanreturn">'Sheet1'!$BB:$BB</definedName>
    <definedName name="constant">'Sheet1'!$X$16</definedName>
    <definedName name="cturningmean">'Sheet1'!$AW:$AW</definedName>
    <definedName name="deathfac">'Sheet1'!$N$34</definedName>
    <definedName name="dhad">'Sheet1'!$G:$G</definedName>
    <definedName name="dhave">'Sheet1'!$F:$F</definedName>
    <definedName name="dog">'Sheet1'!$F:$F</definedName>
    <definedName name="dogadopt">'Sheet1'!$O$6</definedName>
    <definedName name="dogadopts">'Sheet1'!$Q$6</definedName>
    <definedName name="dogdeath">'Sheet1'!$T$20</definedName>
    <definedName name="dogiv">'Sheet1'!$Y$36</definedName>
    <definedName name="dt">'Sheet1'!$X$9</definedName>
    <definedName name="expression">'Sheet1'!$Y$4</definedName>
    <definedName name="factor">'Sheet1'!$X$14</definedName>
    <definedName name="fraction">'Sheet1'!$X$13</definedName>
    <definedName name="ivmean">'Sheet1'!$K$36</definedName>
    <definedName name="kaging">'Sheet1'!$AT:$AT</definedName>
    <definedName name="kfactor">'Sheet1'!$BJ$10</definedName>
    <definedName name="khad">'Sheet1'!$AS:$AS</definedName>
    <definedName name="kitteniv">'Sheet1'!$AS$55</definedName>
    <definedName name="kittensbrought">'Sheet1'!$AW$51</definedName>
    <definedName name="limit">'Sheet1'!$X$15</definedName>
    <definedName name="mcadopt">'Sheet1'!$BE$10</definedName>
    <definedName name="mcdeath">'Sheet1'!$BE$7</definedName>
    <definedName name="mcdeaths">'Sheet1'!$AZ:$AZ</definedName>
    <definedName name="meanadopt">'Sheet1'!$Q$5</definedName>
    <definedName name="meandeath">'Sheet1'!$M:$M</definedName>
    <definedName name="meanfac">'Sheet1'!$J$42</definedName>
    <definedName name="meanfactor">'Sheet1'!$I$42</definedName>
    <definedName name="meanhad">'Sheet1'!$K:$K</definedName>
    <definedName name="meanhave">'Sheet1'!$J:$J</definedName>
    <definedName name="meanreturn">'Sheet1'!$Q$36</definedName>
    <definedName name="phad">'Sheet1'!$D:$D</definedName>
    <definedName name="phave">'Sheet1'!$C:$C</definedName>
    <definedName name="Puppies">'Sheet1'!$C$5</definedName>
    <definedName name="puppiesbrought">'Sheet1'!$F$38</definedName>
    <definedName name="puppyiv">'Sheet1'!$X$11</definedName>
    <definedName name="quantity">'Sheet1'!$X$10</definedName>
    <definedName name="some">'Sheet1'!$X$17</definedName>
    <definedName name="time">'Sheet1'!$B:$B</definedName>
  </definedNames>
  <calcPr fullCalcOnLoad="1"/>
</workbook>
</file>

<file path=xl/sharedStrings.xml><?xml version="1.0" encoding="utf-8"?>
<sst xmlns="http://schemas.openxmlformats.org/spreadsheetml/2006/main" count="59" uniqueCount="54">
  <si>
    <t>fraction</t>
  </si>
  <si>
    <t>dt</t>
  </si>
  <si>
    <t>limit</t>
  </si>
  <si>
    <t>constant</t>
  </si>
  <si>
    <t>Time</t>
  </si>
  <si>
    <t>quantity</t>
  </si>
  <si>
    <t>some</t>
  </si>
  <si>
    <t>HAVE</t>
  </si>
  <si>
    <t>HAD</t>
  </si>
  <si>
    <t>CHANGE</t>
  </si>
  <si>
    <t>HAVE = HAD + CHANGE</t>
  </si>
  <si>
    <t>Starting time --&gt;</t>
  </si>
  <si>
    <t>&lt;-- Initial Value</t>
  </si>
  <si>
    <t>&lt;--enter the time step</t>
  </si>
  <si>
    <t>&lt;--enter what you "have" in model</t>
  </si>
  <si>
    <t>&lt;--define the change relationship here inside the parentheses, then copy down</t>
  </si>
  <si>
    <t>dogs</t>
  </si>
  <si>
    <t>Puppies</t>
  </si>
  <si>
    <t>Dogs</t>
  </si>
  <si>
    <t>dogs=had-have</t>
  </si>
  <si>
    <t>Mean Dogs</t>
  </si>
  <si>
    <t>puppies</t>
  </si>
  <si>
    <t>Aging Factor</t>
  </si>
  <si>
    <t>puppyiv</t>
  </si>
  <si>
    <t>dogiv</t>
  </si>
  <si>
    <t>PHAD</t>
  </si>
  <si>
    <t>PHAVE</t>
  </si>
  <si>
    <t>DHAVE</t>
  </si>
  <si>
    <t>DHAD</t>
  </si>
  <si>
    <t>AGING</t>
  </si>
  <si>
    <t>Aging in puppies</t>
  </si>
  <si>
    <t>Turning Mean</t>
  </si>
  <si>
    <t>TURNINGMEAN</t>
  </si>
  <si>
    <t>Puppies brought it per month ---&gt;</t>
  </si>
  <si>
    <t>Kittens</t>
  </si>
  <si>
    <t>meanfactor</t>
  </si>
  <si>
    <t>Mean dog death</t>
  </si>
  <si>
    <t>deathfac</t>
  </si>
  <si>
    <t>Adoption</t>
  </si>
  <si>
    <t>Adoption rate Mean Dog</t>
  </si>
  <si>
    <t>Adoption rate dog</t>
  </si>
  <si>
    <t>Change</t>
  </si>
  <si>
    <t>Mean Dog Adoption</t>
  </si>
  <si>
    <t>initial value of mean dogs</t>
  </si>
  <si>
    <t>Dog Adopt</t>
  </si>
  <si>
    <t>Mean Dog Return</t>
  </si>
  <si>
    <t>=</t>
  </si>
  <si>
    <t>Dog Death</t>
  </si>
  <si>
    <t>dog death</t>
  </si>
  <si>
    <t>kitten iv</t>
  </si>
  <si>
    <t>Kittens brought in per month</t>
  </si>
  <si>
    <t>Cat adopts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</si>
  <si>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</si>
  <si>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Kiteens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</si>
</sst>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5125"/>
          <c:w val="0.7665"/>
          <c:h val="0.8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Puppies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Sheet1!$B$6:$B$31</c:f>
              <c:numCache/>
            </c:numRef>
          </c:xVal>
          <c:yVal>
            <c:numRef>
              <c:f>Sheet1!$C$6:$C$31</c:f>
              <c:numCache/>
            </c:numRef>
          </c:yVal>
          <c:smooth val="1"/>
        </c:ser>
        <c:axId val="57553843"/>
        <c:axId val="48222540"/>
      </c:scatterChart>
      <c:valAx>
        <c:axId val="57553843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2540"/>
        <c:crosses val="autoZero"/>
        <c:crossBetween val="midCat"/>
        <c:dispUnits/>
      </c:valAx>
      <c:valAx>
        <c:axId val="48222540"/>
        <c:scaling>
          <c:orientation val="minMax"/>
          <c:max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38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5785"/>
          <c:w val="0.18175"/>
          <c:h val="0.0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409575</xdr:colOff>
      <xdr:row>17</xdr:row>
      <xdr:rowOff>161925</xdr:rowOff>
    </xdr:from>
    <xdr:to>
      <xdr:col>27</xdr:col>
      <xdr:colOff>9525</xdr:colOff>
      <xdr:row>31</xdr:row>
      <xdr:rowOff>180975</xdr:rowOff>
    </xdr:to>
    <xdr:graphicFrame>
      <xdr:nvGraphicFramePr>
        <xdr:cNvPr id="1" name="Chart 2"/>
        <xdr:cNvGraphicFramePr/>
      </xdr:nvGraphicFramePr>
      <xdr:xfrm>
        <a:off x="33423225" y="3400425"/>
        <a:ext cx="4619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5"/>
  <sheetViews>
    <sheetView tabSelected="1" workbookViewId="0" topLeftCell="C1">
      <selection activeCell="F1" sqref="F1"/>
    </sheetView>
  </sheetViews>
  <sheetFormatPr defaultColWidth="11.00390625" defaultRowHeight="15.75"/>
  <cols>
    <col min="1" max="1" width="21.125" style="0" customWidth="1"/>
    <col min="3" max="3" width="21.875" style="1" customWidth="1"/>
    <col min="4" max="4" width="16.875" style="1" customWidth="1"/>
    <col min="5" max="5" width="30.625" style="1" customWidth="1"/>
    <col min="6" max="6" width="18.875" style="1" customWidth="1"/>
    <col min="7" max="8" width="20.50390625" style="1" customWidth="1"/>
    <col min="9" max="9" width="19.625" style="1" customWidth="1"/>
    <col min="10" max="10" width="22.50390625" style="1" customWidth="1"/>
    <col min="11" max="12" width="20.375" style="1" customWidth="1"/>
    <col min="13" max="13" width="22.00390625" style="1" customWidth="1"/>
    <col min="14" max="14" width="24.375" style="1" customWidth="1"/>
    <col min="15" max="16" width="24.125" style="1" customWidth="1"/>
    <col min="17" max="21" width="18.875" style="1" customWidth="1"/>
    <col min="25" max="25" width="10.875" style="4" customWidth="1"/>
    <col min="32" max="32" width="17.375" style="0" customWidth="1"/>
    <col min="33" max="33" width="16.00390625" style="0" customWidth="1"/>
    <col min="34" max="34" width="16.375" style="0" customWidth="1"/>
    <col min="44" max="44" width="17.625" style="0" customWidth="1"/>
    <col min="45" max="45" width="25.125" style="0" customWidth="1"/>
    <col min="46" max="46" width="26.875" style="0" customWidth="1"/>
    <col min="47" max="47" width="42.875" style="0" customWidth="1"/>
    <col min="48" max="48" width="27.875" style="0" customWidth="1"/>
    <col min="49" max="49" width="24.375" style="0" customWidth="1"/>
    <col min="50" max="50" width="18.875" style="0" customWidth="1"/>
    <col min="51" max="51" width="29.375" style="0" customWidth="1"/>
    <col min="52" max="53" width="27.00390625" style="0" customWidth="1"/>
    <col min="54" max="54" width="23.625" style="0" customWidth="1"/>
    <col min="55" max="55" width="45.00390625" style="0" customWidth="1"/>
    <col min="56" max="56" width="28.875" style="0" customWidth="1"/>
    <col min="57" max="57" width="21.125" style="0" customWidth="1"/>
    <col min="61" max="61" width="20.50390625" style="0" customWidth="1"/>
    <col min="62" max="62" width="19.875" style="0" customWidth="1"/>
    <col min="63" max="63" width="18.125" style="0" customWidth="1"/>
    <col min="64" max="64" width="22.625" style="0" customWidth="1"/>
    <col min="65" max="65" width="24.50390625" style="0" customWidth="1"/>
    <col min="87" max="87" width="19.125" style="0" customWidth="1"/>
    <col min="88" max="88" width="19.375" style="0" customWidth="1"/>
    <col min="89" max="89" width="14.625" style="0" customWidth="1"/>
    <col min="90" max="90" width="14.875" style="0" customWidth="1"/>
    <col min="91" max="91" width="32.625" style="0" customWidth="1"/>
    <col min="92" max="92" width="25.625" style="0" customWidth="1"/>
    <col min="98" max="98" width="13.125" style="0" customWidth="1"/>
    <col min="99" max="99" width="18.875" style="0" customWidth="1"/>
    <col min="102" max="102" width="17.625" style="0" customWidth="1"/>
    <col min="103" max="103" width="12.50390625" style="0" customWidth="1"/>
    <col min="105" max="105" width="20.375" style="0" customWidth="1"/>
  </cols>
  <sheetData>
    <row r="1" spans="3:25" ht="15">
      <c r="C1" s="1" t="s">
        <v>10</v>
      </c>
      <c r="U1"/>
      <c r="X1" s="4"/>
      <c r="Y1"/>
    </row>
    <row r="2" spans="21:25" ht="15">
      <c r="U2"/>
      <c r="X2" s="4"/>
      <c r="Y2"/>
    </row>
    <row r="3" spans="3:93" s="3" customFormat="1" ht="15">
      <c r="C3" s="2" t="s">
        <v>26</v>
      </c>
      <c r="D3" s="2" t="s">
        <v>25</v>
      </c>
      <c r="E3" s="2" t="s">
        <v>29</v>
      </c>
      <c r="F3" s="2" t="s">
        <v>27</v>
      </c>
      <c r="G3" s="2" t="s">
        <v>28</v>
      </c>
      <c r="H3" s="2"/>
      <c r="I3" s="2" t="s">
        <v>32</v>
      </c>
      <c r="J3" s="2" t="s">
        <v>7</v>
      </c>
      <c r="K3" s="2" t="s">
        <v>8</v>
      </c>
      <c r="L3" s="2" t="s">
        <v>41</v>
      </c>
      <c r="M3" s="2" t="s">
        <v>9</v>
      </c>
      <c r="N3" s="2" t="s">
        <v>41</v>
      </c>
      <c r="O3" s="2" t="s">
        <v>38</v>
      </c>
      <c r="P3" s="2"/>
      <c r="Q3" s="2"/>
      <c r="R3" s="2"/>
      <c r="S3" s="2"/>
      <c r="T3" s="2"/>
      <c r="BE3" s="7"/>
      <c r="BY3"/>
      <c r="BZ3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21:93" ht="15">
      <c r="U4"/>
      <c r="X4" s="4"/>
      <c r="Y4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2:93" s="3" customFormat="1" ht="15">
      <c r="B5" s="3" t="s">
        <v>4</v>
      </c>
      <c r="C5" s="2" t="s">
        <v>17</v>
      </c>
      <c r="D5" s="2" t="s">
        <v>21</v>
      </c>
      <c r="E5" s="2" t="s">
        <v>30</v>
      </c>
      <c r="F5" s="2" t="s">
        <v>18</v>
      </c>
      <c r="G5" s="2" t="s">
        <v>18</v>
      </c>
      <c r="H5" s="2" t="s">
        <v>44</v>
      </c>
      <c r="I5" s="2" t="s">
        <v>31</v>
      </c>
      <c r="J5" s="2" t="s">
        <v>20</v>
      </c>
      <c r="K5" s="2" t="s">
        <v>20</v>
      </c>
      <c r="L5" s="2" t="s">
        <v>42</v>
      </c>
      <c r="M5" s="2" t="s">
        <v>36</v>
      </c>
      <c r="N5" s="2" t="s">
        <v>45</v>
      </c>
      <c r="O5" s="2" t="s">
        <v>39</v>
      </c>
      <c r="P5" s="2" t="s">
        <v>47</v>
      </c>
      <c r="Q5" s="2">
        <v>0.2</v>
      </c>
      <c r="R5" s="2"/>
      <c r="S5" s="2"/>
      <c r="T5" s="2"/>
      <c r="X5" s="4"/>
      <c r="AG5" s="3" t="s">
        <v>34</v>
      </c>
      <c r="AH5" s="3" t="s">
        <v>53</v>
      </c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ht="15">
      <c r="A6" s="4" t="s">
        <v>11</v>
      </c>
      <c r="B6">
        <v>0</v>
      </c>
      <c r="C6" s="9">
        <f>puppyiv</f>
        <v>25</v>
      </c>
      <c r="D6" s="9" t="s">
        <v>12</v>
      </c>
      <c r="E6" s="9"/>
      <c r="F6" s="9">
        <f>dogiv</f>
        <v>0</v>
      </c>
      <c r="G6" s="9">
        <v>0</v>
      </c>
      <c r="I6" s="1">
        <f aca="true" t="shared" si="0" ref="I6:I31">time*dhad*meanfac</f>
        <v>0</v>
      </c>
      <c r="J6" s="1">
        <f>ivmean</f>
        <v>0</v>
      </c>
      <c r="K6" s="1">
        <v>0</v>
      </c>
      <c r="L6" s="1">
        <f aca="true" t="shared" si="1" ref="L6:L31">meanadopt*meanhad</f>
        <v>0</v>
      </c>
      <c r="M6" s="1">
        <f aca="true" t="shared" si="2" ref="M6:M31">deathfac*meanhad</f>
        <v>0</v>
      </c>
      <c r="N6" s="1">
        <f aca="true" t="shared" si="3" ref="N6:N31">meanhad*meanreturn</f>
        <v>0</v>
      </c>
      <c r="O6" s="1" t="s">
        <v>40</v>
      </c>
      <c r="P6" s="1">
        <v>21</v>
      </c>
      <c r="Q6" s="1">
        <v>1</v>
      </c>
      <c r="U6"/>
      <c r="X6" s="4"/>
      <c r="Y6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2:93" ht="15">
      <c r="B7">
        <v>1</v>
      </c>
      <c r="C7" s="9">
        <f aca="true" t="shared" si="4" ref="C7:C31">phad-aging+puppiesbrought</f>
        <v>62.22222222222223</v>
      </c>
      <c r="D7" s="9">
        <f>C6</f>
        <v>25</v>
      </c>
      <c r="E7" s="9">
        <f aca="true" t="shared" si="5" ref="E7:E31">time*phad*factor</f>
        <v>2.777777777777775</v>
      </c>
      <c r="F7" s="9">
        <f aca="true" t="shared" si="6" ref="F7:F31">aging-dogadopts-dogdeath</f>
        <v>-32.22222222222223</v>
      </c>
      <c r="G7" s="9">
        <f aca="true" t="shared" si="7" ref="G7:G31">F6</f>
        <v>0</v>
      </c>
      <c r="H7" s="1">
        <f aca="true" t="shared" si="8" ref="H7:H31">time*dhad*dogadopts</f>
        <v>0</v>
      </c>
      <c r="I7" s="1">
        <f t="shared" si="0"/>
        <v>0</v>
      </c>
      <c r="J7" s="1">
        <f aca="true" t="shared" si="9" ref="J7:J31">time*dog*meanfac-meandeath-meanadopt+meanreturn</f>
        <v>-3.294444444444445</v>
      </c>
      <c r="K7" s="1">
        <f aca="true" t="shared" si="10" ref="K7:K31">J6</f>
        <v>0</v>
      </c>
      <c r="L7" s="1">
        <f t="shared" si="1"/>
        <v>0</v>
      </c>
      <c r="M7" s="1">
        <f t="shared" si="2"/>
        <v>0</v>
      </c>
      <c r="N7" s="1">
        <f t="shared" si="3"/>
        <v>0</v>
      </c>
      <c r="U7"/>
      <c r="V7" t="s">
        <v>15</v>
      </c>
      <c r="X7" s="4"/>
      <c r="Y7"/>
      <c r="BJ7" s="6"/>
      <c r="BY7" s="3"/>
      <c r="BZ7" s="3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2:93" ht="15">
      <c r="B8">
        <v>2</v>
      </c>
      <c r="C8" s="9">
        <f t="shared" si="4"/>
        <v>88.39506172839508</v>
      </c>
      <c r="D8" s="9">
        <f>C7</f>
        <v>62.22222222222223</v>
      </c>
      <c r="E8" s="9">
        <f t="shared" si="5"/>
        <v>13.827160493827147</v>
      </c>
      <c r="F8" s="9">
        <f t="shared" si="6"/>
        <v>-21.172839506172853</v>
      </c>
      <c r="G8" s="9">
        <f>F7</f>
        <v>-32.22222222222223</v>
      </c>
      <c r="H8" s="1">
        <f t="shared" si="8"/>
        <v>-64.44444444444446</v>
      </c>
      <c r="I8" s="1">
        <f t="shared" si="0"/>
        <v>-7.08888888888889</v>
      </c>
      <c r="J8" s="1">
        <f t="shared" si="9"/>
        <v>-1.7724691358024718</v>
      </c>
      <c r="K8" s="1">
        <f t="shared" si="10"/>
        <v>-3.294444444444445</v>
      </c>
      <c r="L8" s="1">
        <f t="shared" si="1"/>
        <v>-0.6588888888888891</v>
      </c>
      <c r="M8" s="1">
        <f t="shared" si="2"/>
        <v>-2.6355555555555563</v>
      </c>
      <c r="N8" s="1">
        <f t="shared" si="3"/>
        <v>-1.4825000000000004</v>
      </c>
      <c r="U8"/>
      <c r="X8" s="4"/>
      <c r="Y8"/>
      <c r="BE8" s="8"/>
      <c r="BY8" s="4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2:93" ht="15">
      <c r="B9">
        <v>3</v>
      </c>
      <c r="C9" s="9">
        <f t="shared" si="4"/>
        <v>98.93004115226341</v>
      </c>
      <c r="D9" s="9">
        <f aca="true" t="shared" si="11" ref="D9:D15">C8</f>
        <v>88.39506172839508</v>
      </c>
      <c r="E9" s="9">
        <f t="shared" si="5"/>
        <v>29.46502057613166</v>
      </c>
      <c r="F9" s="9">
        <f t="shared" si="6"/>
        <v>-5.534979423868339</v>
      </c>
      <c r="G9" s="9">
        <f>F8</f>
        <v>-21.172839506172853</v>
      </c>
      <c r="H9" s="1">
        <f t="shared" si="8"/>
        <v>-63.51851851851856</v>
      </c>
      <c r="I9" s="1">
        <f t="shared" si="0"/>
        <v>-6.987037037037042</v>
      </c>
      <c r="J9" s="1">
        <f t="shared" si="9"/>
        <v>-0.15856790123457437</v>
      </c>
      <c r="K9" s="1">
        <f t="shared" si="10"/>
        <v>-1.7724691358024718</v>
      </c>
      <c r="L9" s="1">
        <f t="shared" si="1"/>
        <v>-0.3544938271604944</v>
      </c>
      <c r="M9" s="1">
        <f t="shared" si="2"/>
        <v>-1.4179753086419775</v>
      </c>
      <c r="N9" s="1">
        <f t="shared" si="3"/>
        <v>-0.7976111111111123</v>
      </c>
      <c r="U9"/>
      <c r="W9" t="s">
        <v>1</v>
      </c>
      <c r="X9" s="4">
        <v>1</v>
      </c>
      <c r="Y9" t="s">
        <v>13</v>
      </c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2:105" ht="15">
      <c r="B10">
        <v>4</v>
      </c>
      <c r="C10" s="9">
        <f t="shared" si="4"/>
        <v>94.96113397347972</v>
      </c>
      <c r="D10" s="9">
        <f t="shared" si="11"/>
        <v>98.93004115226341</v>
      </c>
      <c r="E10" s="9">
        <f t="shared" si="5"/>
        <v>43.968907178783695</v>
      </c>
      <c r="F10" s="9">
        <f t="shared" si="6"/>
        <v>8.968907178783695</v>
      </c>
      <c r="G10" s="9">
        <f t="shared" si="7"/>
        <v>-5.534979423868339</v>
      </c>
      <c r="H10" s="1">
        <f t="shared" si="8"/>
        <v>-22.139917695473358</v>
      </c>
      <c r="I10" s="1">
        <f t="shared" si="0"/>
        <v>-2.4353909465020696</v>
      </c>
      <c r="J10" s="1">
        <f t="shared" si="9"/>
        <v>4.323173479652485</v>
      </c>
      <c r="K10" s="1">
        <f t="shared" si="10"/>
        <v>-0.15856790123457437</v>
      </c>
      <c r="L10" s="1">
        <f t="shared" si="1"/>
        <v>-0.031713580246914876</v>
      </c>
      <c r="M10" s="1">
        <f t="shared" si="2"/>
        <v>-0.1268543209876595</v>
      </c>
      <c r="N10" s="1">
        <f t="shared" si="3"/>
        <v>-0.07135555555555848</v>
      </c>
      <c r="U10"/>
      <c r="W10" t="s">
        <v>5</v>
      </c>
      <c r="X10" s="4" t="s">
        <v>16</v>
      </c>
      <c r="Y10" t="s">
        <v>14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DA10" t="e">
        <f>IF(B1:N31&lt;0,0,B1:N31)</f>
        <v>#VALUE!</v>
      </c>
    </row>
    <row r="11" spans="2:93" ht="15">
      <c r="B11">
        <v>5</v>
      </c>
      <c r="C11" s="9">
        <f t="shared" si="4"/>
        <v>82.20494843265772</v>
      </c>
      <c r="D11" s="9">
        <f>C10</f>
        <v>94.96113397347972</v>
      </c>
      <c r="E11" s="9">
        <f t="shared" si="5"/>
        <v>52.75618554082201</v>
      </c>
      <c r="F11" s="9">
        <f t="shared" si="6"/>
        <v>17.75618554082201</v>
      </c>
      <c r="G11" s="9">
        <f t="shared" si="7"/>
        <v>8.968907178783695</v>
      </c>
      <c r="H11" s="1">
        <f t="shared" si="8"/>
        <v>44.844535893918476</v>
      </c>
      <c r="I11" s="1">
        <f t="shared" si="0"/>
        <v>4.932898948331032</v>
      </c>
      <c r="J11" s="1">
        <f t="shared" si="9"/>
        <v>6.5573632637301165</v>
      </c>
      <c r="K11" s="1">
        <f t="shared" si="10"/>
        <v>4.323173479652485</v>
      </c>
      <c r="L11" s="1">
        <f t="shared" si="1"/>
        <v>0.8646346959304971</v>
      </c>
      <c r="M11" s="1">
        <f t="shared" si="2"/>
        <v>3.4585387837219885</v>
      </c>
      <c r="N11" s="1">
        <f t="shared" si="3"/>
        <v>1.9454280658436185</v>
      </c>
      <c r="U11"/>
      <c r="W11" t="s">
        <v>23</v>
      </c>
      <c r="X11" s="4">
        <v>25</v>
      </c>
      <c r="Y11"/>
      <c r="BE11" s="8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2:225" ht="15">
      <c r="B12">
        <v>6</v>
      </c>
      <c r="C12" s="9">
        <f t="shared" si="4"/>
        <v>67.40164947755264</v>
      </c>
      <c r="D12" s="9">
        <f>C11</f>
        <v>82.20494843265772</v>
      </c>
      <c r="E12" s="9">
        <f t="shared" si="5"/>
        <v>54.803298955105085</v>
      </c>
      <c r="F12" s="9">
        <f t="shared" si="6"/>
        <v>19.803298955105085</v>
      </c>
      <c r="G12" s="9">
        <f t="shared" si="7"/>
        <v>17.75618554082201</v>
      </c>
      <c r="H12" s="1">
        <f t="shared" si="8"/>
        <v>106.53711324493206</v>
      </c>
      <c r="I12" s="1">
        <f t="shared" si="0"/>
        <v>11.719082456942527</v>
      </c>
      <c r="J12" s="1">
        <f t="shared" si="9"/>
        <v>8.074286699385262</v>
      </c>
      <c r="K12" s="1">
        <f t="shared" si="10"/>
        <v>6.5573632637301165</v>
      </c>
      <c r="L12" s="1">
        <f t="shared" si="1"/>
        <v>1.3114726527460234</v>
      </c>
      <c r="M12" s="1">
        <f t="shared" si="2"/>
        <v>5.245890610984094</v>
      </c>
      <c r="N12" s="1">
        <f t="shared" si="3"/>
        <v>2.9508134686785525</v>
      </c>
      <c r="U12"/>
      <c r="X12" s="4"/>
      <c r="Y12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HQ12" t="s">
        <v>52</v>
      </c>
    </row>
    <row r="13" spans="2:93" ht="15">
      <c r="B13">
        <v>7</v>
      </c>
      <c r="C13" s="9">
        <f t="shared" si="4"/>
        <v>54.97814432834508</v>
      </c>
      <c r="D13" s="9">
        <f t="shared" si="11"/>
        <v>67.40164947755264</v>
      </c>
      <c r="E13" s="9">
        <f t="shared" si="5"/>
        <v>52.42350514920756</v>
      </c>
      <c r="F13" s="9">
        <f t="shared" si="6"/>
        <v>17.423505149207557</v>
      </c>
      <c r="G13" s="9">
        <f>F12</f>
        <v>19.803298955105085</v>
      </c>
      <c r="H13" s="1">
        <f t="shared" si="8"/>
        <v>138.6230926857356</v>
      </c>
      <c r="I13" s="1">
        <f t="shared" si="0"/>
        <v>15.248540195430916</v>
      </c>
      <c r="J13" s="1">
        <f t="shared" si="9"/>
        <v>7.2066696053816095</v>
      </c>
      <c r="K13" s="1">
        <f t="shared" si="10"/>
        <v>8.074286699385262</v>
      </c>
      <c r="L13" s="1">
        <f t="shared" si="1"/>
        <v>1.6148573398770525</v>
      </c>
      <c r="M13" s="1">
        <f t="shared" si="2"/>
        <v>6.45942935950821</v>
      </c>
      <c r="N13" s="1">
        <f t="shared" si="3"/>
        <v>3.633429014723368</v>
      </c>
      <c r="U13"/>
      <c r="W13" t="s">
        <v>0</v>
      </c>
      <c r="X13" s="4">
        <f>Y13/20</f>
        <v>0.55</v>
      </c>
      <c r="Y13">
        <v>11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2:93" ht="15">
      <c r="B14">
        <v>8</v>
      </c>
      <c r="C14" s="9">
        <f t="shared" si="4"/>
        <v>46.108682703149505</v>
      </c>
      <c r="D14" s="9">
        <f>C13</f>
        <v>54.97814432834508</v>
      </c>
      <c r="E14" s="9">
        <f t="shared" si="5"/>
        <v>48.86946162519558</v>
      </c>
      <c r="F14" s="9">
        <f t="shared" si="6"/>
        <v>13.869461625195576</v>
      </c>
      <c r="G14" s="9">
        <f t="shared" si="7"/>
        <v>17.423505149207557</v>
      </c>
      <c r="H14" s="1">
        <f t="shared" si="8"/>
        <v>139.38804119366046</v>
      </c>
      <c r="I14" s="1">
        <f t="shared" si="0"/>
        <v>15.33268453130265</v>
      </c>
      <c r="J14" s="1">
        <f t="shared" si="9"/>
        <v>6.689790545866819</v>
      </c>
      <c r="K14" s="1">
        <f t="shared" si="10"/>
        <v>7.2066696053816095</v>
      </c>
      <c r="L14" s="1">
        <f t="shared" si="1"/>
        <v>1.441333921076322</v>
      </c>
      <c r="M14" s="1">
        <f t="shared" si="2"/>
        <v>5.765335684305288</v>
      </c>
      <c r="N14" s="1">
        <f t="shared" si="3"/>
        <v>3.2430013224217245</v>
      </c>
      <c r="U14"/>
      <c r="W14" t="s">
        <v>22</v>
      </c>
      <c r="X14" s="5">
        <f>0.111111111111111</f>
        <v>0.111111111111111</v>
      </c>
      <c r="Y14"/>
      <c r="BE14" s="8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2:93" ht="15">
      <c r="B15">
        <v>9</v>
      </c>
      <c r="C15" s="9">
        <f t="shared" si="4"/>
        <v>40.00000000000005</v>
      </c>
      <c r="D15" s="9">
        <f t="shared" si="11"/>
        <v>46.108682703149505</v>
      </c>
      <c r="E15" s="9">
        <f t="shared" si="5"/>
        <v>46.108682703149455</v>
      </c>
      <c r="F15" s="9">
        <f t="shared" si="6"/>
        <v>11.108682703149455</v>
      </c>
      <c r="G15" s="9">
        <f t="shared" si="7"/>
        <v>13.869461625195576</v>
      </c>
      <c r="H15" s="1">
        <f t="shared" si="8"/>
        <v>124.8251546267602</v>
      </c>
      <c r="I15" s="1">
        <f t="shared" si="0"/>
        <v>13.730767008943621</v>
      </c>
      <c r="J15" s="1">
        <f t="shared" si="9"/>
        <v>5.895763439424505</v>
      </c>
      <c r="K15" s="1">
        <f t="shared" si="10"/>
        <v>6.689790545866819</v>
      </c>
      <c r="L15" s="1">
        <f t="shared" si="1"/>
        <v>1.3379581091733639</v>
      </c>
      <c r="M15" s="1">
        <f t="shared" si="2"/>
        <v>5.3518324366934555</v>
      </c>
      <c r="N15" s="1">
        <f t="shared" si="3"/>
        <v>3.0104057456400684</v>
      </c>
      <c r="U15"/>
      <c r="W15" t="s">
        <v>2</v>
      </c>
      <c r="X15" s="4">
        <v>20</v>
      </c>
      <c r="Y15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2:105" ht="15">
      <c r="B16">
        <v>10</v>
      </c>
      <c r="C16" s="9">
        <f t="shared" si="4"/>
        <v>35.55555555555559</v>
      </c>
      <c r="D16" s="9">
        <f aca="true" t="shared" si="12" ref="D16:D31">C15</f>
        <v>40.00000000000005</v>
      </c>
      <c r="E16" s="9">
        <f t="shared" si="5"/>
        <v>44.44444444444446</v>
      </c>
      <c r="F16" s="9">
        <f t="shared" si="6"/>
        <v>9.444444444444457</v>
      </c>
      <c r="G16" s="9">
        <f t="shared" si="7"/>
        <v>11.108682703149455</v>
      </c>
      <c r="H16" s="1">
        <f t="shared" si="8"/>
        <v>111.08682703149455</v>
      </c>
      <c r="I16" s="1">
        <f t="shared" si="0"/>
        <v>12.2195509734644</v>
      </c>
      <c r="J16" s="1">
        <f t="shared" si="9"/>
        <v>5.922278137349299</v>
      </c>
      <c r="K16" s="1">
        <f t="shared" si="10"/>
        <v>5.895763439424505</v>
      </c>
      <c r="L16" s="1">
        <f t="shared" si="1"/>
        <v>1.179152687884901</v>
      </c>
      <c r="M16" s="1">
        <f t="shared" si="2"/>
        <v>4.716610751539604</v>
      </c>
      <c r="N16" s="1">
        <f t="shared" si="3"/>
        <v>2.6530935477410273</v>
      </c>
      <c r="U16"/>
      <c r="W16" t="s">
        <v>3</v>
      </c>
      <c r="X16" s="4">
        <v>0.5</v>
      </c>
      <c r="Y16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W16" s="1"/>
      <c r="CX16" s="1"/>
      <c r="CY16" s="1"/>
      <c r="CZ16" s="1"/>
      <c r="DA16" s="1"/>
    </row>
    <row r="17" spans="2:105" ht="15">
      <c r="B17">
        <v>11</v>
      </c>
      <c r="C17" s="9">
        <f t="shared" si="4"/>
        <v>32.0987654320988</v>
      </c>
      <c r="D17" s="9">
        <f t="shared" si="12"/>
        <v>35.55555555555559</v>
      </c>
      <c r="E17" s="9">
        <f t="shared" si="5"/>
        <v>43.45679012345679</v>
      </c>
      <c r="F17" s="9">
        <f t="shared" si="6"/>
        <v>8.456790123456791</v>
      </c>
      <c r="G17" s="9">
        <f t="shared" si="7"/>
        <v>9.444444444444457</v>
      </c>
      <c r="H17" s="1">
        <f t="shared" si="8"/>
        <v>103.88888888888903</v>
      </c>
      <c r="I17" s="1">
        <f t="shared" si="0"/>
        <v>11.427777777777793</v>
      </c>
      <c r="J17" s="1">
        <f t="shared" si="9"/>
        <v>5.744893539503279</v>
      </c>
      <c r="K17" s="1">
        <f t="shared" si="10"/>
        <v>5.922278137349299</v>
      </c>
      <c r="L17" s="1">
        <f t="shared" si="1"/>
        <v>1.1844556274698599</v>
      </c>
      <c r="M17" s="1">
        <f t="shared" si="2"/>
        <v>4.7378225098794395</v>
      </c>
      <c r="N17" s="1">
        <f t="shared" si="3"/>
        <v>2.665025161807185</v>
      </c>
      <c r="U17"/>
      <c r="W17" t="s">
        <v>6</v>
      </c>
      <c r="X17" s="4">
        <v>0.002</v>
      </c>
      <c r="Y17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W17" s="1"/>
      <c r="CX17" s="1"/>
      <c r="CY17" s="1"/>
      <c r="CZ17" s="1"/>
      <c r="DA17" s="1"/>
    </row>
    <row r="18" spans="2:105" ht="15">
      <c r="B18">
        <v>12</v>
      </c>
      <c r="C18" s="9">
        <f t="shared" si="4"/>
        <v>29.30041152263378</v>
      </c>
      <c r="D18" s="9">
        <f t="shared" si="12"/>
        <v>32.0987654320988</v>
      </c>
      <c r="E18" s="9">
        <f t="shared" si="5"/>
        <v>42.79835390946502</v>
      </c>
      <c r="F18" s="9">
        <f t="shared" si="6"/>
        <v>7.798353909465021</v>
      </c>
      <c r="G18" s="9">
        <f t="shared" si="7"/>
        <v>8.456790123456791</v>
      </c>
      <c r="H18" s="1">
        <f t="shared" si="8"/>
        <v>101.4814814814815</v>
      </c>
      <c r="I18" s="1">
        <f t="shared" si="0"/>
        <v>11.162962962962965</v>
      </c>
      <c r="J18" s="1">
        <f t="shared" si="9"/>
        <v>5.9479123288912055</v>
      </c>
      <c r="K18" s="1">
        <f t="shared" si="10"/>
        <v>5.744893539503279</v>
      </c>
      <c r="L18" s="1">
        <f t="shared" si="1"/>
        <v>1.1489787079006557</v>
      </c>
      <c r="M18" s="1">
        <f t="shared" si="2"/>
        <v>4.595914831602623</v>
      </c>
      <c r="N18" s="1">
        <f t="shared" si="3"/>
        <v>2.5852020927764756</v>
      </c>
      <c r="U18"/>
      <c r="X18" s="4"/>
      <c r="Y18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W18" s="1"/>
      <c r="CX18" s="1"/>
      <c r="CY18" s="1"/>
      <c r="CZ18" s="1"/>
      <c r="DA18" s="1"/>
    </row>
    <row r="19" spans="2:105" ht="15">
      <c r="B19">
        <v>13</v>
      </c>
      <c r="C19" s="9">
        <f t="shared" si="4"/>
        <v>26.97759487882947</v>
      </c>
      <c r="D19" s="9">
        <f t="shared" si="12"/>
        <v>29.30041152263378</v>
      </c>
      <c r="E19" s="9">
        <f t="shared" si="5"/>
        <v>42.32281664380431</v>
      </c>
      <c r="F19" s="9">
        <f t="shared" si="6"/>
        <v>7.322816643804309</v>
      </c>
      <c r="G19" s="9">
        <f t="shared" si="7"/>
        <v>7.798353909465021</v>
      </c>
      <c r="H19" s="1">
        <f t="shared" si="8"/>
        <v>101.37860082304528</v>
      </c>
      <c r="I19" s="1">
        <f t="shared" si="0"/>
        <v>11.15164609053498</v>
      </c>
      <c r="J19" s="1">
        <f t="shared" si="9"/>
        <v>5.963297937527197</v>
      </c>
      <c r="K19" s="1">
        <f t="shared" si="10"/>
        <v>5.9479123288912055</v>
      </c>
      <c r="L19" s="1">
        <f t="shared" si="1"/>
        <v>1.1895824657782412</v>
      </c>
      <c r="M19" s="1">
        <f t="shared" si="2"/>
        <v>4.758329863112965</v>
      </c>
      <c r="N19" s="1">
        <f t="shared" si="3"/>
        <v>2.6765605480010426</v>
      </c>
      <c r="U19"/>
      <c r="X19" s="4"/>
      <c r="Y19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W19" s="1"/>
      <c r="CX19" s="1"/>
      <c r="CY19" s="1"/>
      <c r="CZ19" s="1"/>
      <c r="DA19" s="1"/>
    </row>
    <row r="20" spans="2:105" ht="15">
      <c r="B20">
        <v>14</v>
      </c>
      <c r="C20" s="9">
        <f t="shared" si="4"/>
        <v>25.01244728953923</v>
      </c>
      <c r="D20" s="9">
        <f t="shared" si="12"/>
        <v>26.97759487882947</v>
      </c>
      <c r="E20" s="9">
        <f t="shared" si="5"/>
        <v>41.96514758929024</v>
      </c>
      <c r="F20" s="9">
        <f t="shared" si="6"/>
        <v>6.96514758929024</v>
      </c>
      <c r="G20" s="9">
        <f t="shared" si="7"/>
        <v>7.322816643804309</v>
      </c>
      <c r="H20" s="1">
        <f t="shared" si="8"/>
        <v>102.51943301326033</v>
      </c>
      <c r="I20" s="1">
        <f t="shared" si="0"/>
        <v>11.277137631458636</v>
      </c>
      <c r="J20" s="1">
        <f t="shared" si="9"/>
        <v>6.205688937485211</v>
      </c>
      <c r="K20" s="1">
        <f t="shared" si="10"/>
        <v>5.963297937527197</v>
      </c>
      <c r="L20" s="1">
        <f t="shared" si="1"/>
        <v>1.1926595875054395</v>
      </c>
      <c r="M20" s="1">
        <f t="shared" si="2"/>
        <v>4.770638350021758</v>
      </c>
      <c r="N20" s="1">
        <f t="shared" si="3"/>
        <v>2.683484071887239</v>
      </c>
      <c r="Q20" s="1" t="s">
        <v>48</v>
      </c>
      <c r="T20" s="1">
        <v>34</v>
      </c>
      <c r="U20"/>
      <c r="X20" s="4"/>
      <c r="Y20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W20" s="1"/>
      <c r="CX20" s="1"/>
      <c r="CY20" s="1"/>
      <c r="CZ20" s="1"/>
      <c r="DA20" s="1"/>
    </row>
    <row r="21" spans="2:105" ht="15">
      <c r="B21">
        <v>15</v>
      </c>
      <c r="C21" s="9">
        <f t="shared" si="4"/>
        <v>23.32503514030722</v>
      </c>
      <c r="D21" s="9">
        <f t="shared" si="12"/>
        <v>25.01244728953923</v>
      </c>
      <c r="E21" s="9">
        <f t="shared" si="5"/>
        <v>41.68741214923201</v>
      </c>
      <c r="F21" s="9">
        <f t="shared" si="6"/>
        <v>6.68741214923201</v>
      </c>
      <c r="G21" s="9">
        <f t="shared" si="7"/>
        <v>6.96514758929024</v>
      </c>
      <c r="H21" s="1">
        <f t="shared" si="8"/>
        <v>104.4772138393536</v>
      </c>
      <c r="I21" s="1">
        <f t="shared" si="0"/>
        <v>11.492493522328896</v>
      </c>
      <c r="J21" s="1">
        <f t="shared" si="9"/>
        <v>6.319678896244647</v>
      </c>
      <c r="K21" s="1">
        <f t="shared" si="10"/>
        <v>6.205688937485211</v>
      </c>
      <c r="L21" s="1">
        <f t="shared" si="1"/>
        <v>1.2411377874970422</v>
      </c>
      <c r="M21" s="1">
        <f t="shared" si="2"/>
        <v>4.964551149988169</v>
      </c>
      <c r="N21" s="1">
        <f t="shared" si="3"/>
        <v>2.792560021868345</v>
      </c>
      <c r="U21"/>
      <c r="X21" s="4"/>
      <c r="Y21"/>
      <c r="AD21" t="s">
        <v>19</v>
      </c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W21" s="1"/>
      <c r="CX21" s="1"/>
      <c r="CY21" s="1"/>
      <c r="CZ21" s="1"/>
      <c r="DA21" s="1"/>
    </row>
    <row r="22" spans="2:105" ht="15">
      <c r="B22">
        <v>16</v>
      </c>
      <c r="C22" s="9">
        <f t="shared" si="4"/>
        <v>21.858306001983316</v>
      </c>
      <c r="D22" s="9">
        <f t="shared" si="12"/>
        <v>23.32503514030722</v>
      </c>
      <c r="E22" s="9">
        <f>time*phad*factor</f>
        <v>41.466729138323906</v>
      </c>
      <c r="F22" s="9">
        <f t="shared" si="6"/>
        <v>6.466729138323906</v>
      </c>
      <c r="G22" s="9">
        <f t="shared" si="7"/>
        <v>6.68741214923201</v>
      </c>
      <c r="H22" s="1">
        <f t="shared" si="8"/>
        <v>106.99859438771216</v>
      </c>
      <c r="I22" s="1">
        <f t="shared" si="0"/>
        <v>11.769845382648338</v>
      </c>
      <c r="J22" s="1">
        <f t="shared" si="9"/>
        <v>6.575700166454357</v>
      </c>
      <c r="K22" s="1">
        <f t="shared" si="10"/>
        <v>6.319678896244647</v>
      </c>
      <c r="L22" s="1">
        <f t="shared" si="1"/>
        <v>1.2639357792489294</v>
      </c>
      <c r="M22" s="1">
        <f t="shared" si="2"/>
        <v>5.055743116995718</v>
      </c>
      <c r="N22" s="1">
        <f t="shared" si="3"/>
        <v>2.8438555033100914</v>
      </c>
      <c r="U22"/>
      <c r="X22" s="4"/>
      <c r="Y22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W22" s="1"/>
      <c r="CX22" s="1"/>
      <c r="CY22" s="1"/>
      <c r="CZ22" s="1"/>
      <c r="DA22" s="1"/>
    </row>
    <row r="23" spans="2:105" ht="15">
      <c r="B23">
        <v>17</v>
      </c>
      <c r="C23" s="9">
        <f t="shared" si="4"/>
        <v>20.570394664903766</v>
      </c>
      <c r="D23" s="9">
        <f t="shared" si="12"/>
        <v>21.858306001983316</v>
      </c>
      <c r="E23" s="9">
        <f t="shared" si="5"/>
        <v>41.28791133707955</v>
      </c>
      <c r="F23" s="9">
        <f t="shared" si="6"/>
        <v>6.287911337079549</v>
      </c>
      <c r="G23" s="9">
        <f t="shared" si="7"/>
        <v>6.466729138323906</v>
      </c>
      <c r="H23" s="1">
        <f t="shared" si="8"/>
        <v>109.9343953515064</v>
      </c>
      <c r="I23" s="1">
        <f t="shared" si="0"/>
        <v>12.092783488665704</v>
      </c>
      <c r="J23" s="1">
        <f t="shared" si="9"/>
        <v>6.747834067175272</v>
      </c>
      <c r="K23" s="1">
        <f t="shared" si="10"/>
        <v>6.575700166454357</v>
      </c>
      <c r="L23" s="1">
        <f t="shared" si="1"/>
        <v>1.3151400332908716</v>
      </c>
      <c r="M23" s="1">
        <f t="shared" si="2"/>
        <v>5.260560133163486</v>
      </c>
      <c r="N23" s="1">
        <f t="shared" si="3"/>
        <v>2.9590650749044607</v>
      </c>
      <c r="U23"/>
      <c r="X23" s="4"/>
      <c r="Y23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W23" s="1"/>
      <c r="CX23" s="1"/>
      <c r="CY23" s="1"/>
      <c r="CZ23" s="1"/>
      <c r="DA23" s="1"/>
    </row>
    <row r="24" spans="2:105" ht="15">
      <c r="B24">
        <v>18</v>
      </c>
      <c r="C24" s="9">
        <f t="shared" si="4"/>
        <v>19.429605335096277</v>
      </c>
      <c r="D24" s="9">
        <f t="shared" si="12"/>
        <v>20.570394664903766</v>
      </c>
      <c r="E24" s="9">
        <f t="shared" si="5"/>
        <v>41.14078932980749</v>
      </c>
      <c r="F24" s="9">
        <f t="shared" si="6"/>
        <v>6.14078932980749</v>
      </c>
      <c r="G24" s="9">
        <f t="shared" si="7"/>
        <v>6.287911337079549</v>
      </c>
      <c r="H24" s="1">
        <f t="shared" si="8"/>
        <v>113.18240406743189</v>
      </c>
      <c r="I24" s="1">
        <f t="shared" si="0"/>
        <v>12.450064447417509</v>
      </c>
      <c r="J24" s="1">
        <f t="shared" si="9"/>
        <v>7.010495619278612</v>
      </c>
      <c r="K24" s="1">
        <f t="shared" si="10"/>
        <v>6.747834067175272</v>
      </c>
      <c r="L24" s="1">
        <f t="shared" si="1"/>
        <v>1.3495668134350545</v>
      </c>
      <c r="M24" s="1">
        <f t="shared" si="2"/>
        <v>5.398267253740218</v>
      </c>
      <c r="N24" s="1">
        <f t="shared" si="3"/>
        <v>3.0365253302288724</v>
      </c>
      <c r="U24"/>
      <c r="X24" s="4"/>
      <c r="Y24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Q24" t="s">
        <v>46</v>
      </c>
      <c r="CW24" s="1"/>
      <c r="CX24" s="1"/>
      <c r="CY24" s="1"/>
      <c r="CZ24" s="1"/>
      <c r="DA24" s="1"/>
    </row>
    <row r="25" spans="2:105" ht="15">
      <c r="B25">
        <v>19</v>
      </c>
      <c r="C25" s="9">
        <f t="shared" si="4"/>
        <v>18.41154962767085</v>
      </c>
      <c r="D25" s="9">
        <f t="shared" si="12"/>
        <v>19.429605335096277</v>
      </c>
      <c r="E25" s="9">
        <f t="shared" si="5"/>
        <v>41.018055707425425</v>
      </c>
      <c r="F25" s="9">
        <f t="shared" si="6"/>
        <v>6.018055707425425</v>
      </c>
      <c r="G25" s="9">
        <f t="shared" si="7"/>
        <v>6.14078932980749</v>
      </c>
      <c r="H25" s="1">
        <f t="shared" si="8"/>
        <v>116.6749972663423</v>
      </c>
      <c r="I25" s="1">
        <f t="shared" si="0"/>
        <v>12.834249699297652</v>
      </c>
      <c r="J25" s="1">
        <f t="shared" si="9"/>
        <v>7.21933993309625</v>
      </c>
      <c r="K25" s="1">
        <f t="shared" si="10"/>
        <v>7.010495619278612</v>
      </c>
      <c r="L25" s="1">
        <f t="shared" si="1"/>
        <v>1.4020991238557226</v>
      </c>
      <c r="M25" s="1">
        <f t="shared" si="2"/>
        <v>5.60839649542289</v>
      </c>
      <c r="N25" s="1">
        <f t="shared" si="3"/>
        <v>3.1547230286753756</v>
      </c>
      <c r="U25"/>
      <c r="X25" s="4"/>
      <c r="Y25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W25" s="1"/>
      <c r="CX25" s="1"/>
      <c r="CY25" s="1"/>
      <c r="CZ25" s="1"/>
      <c r="DA25" s="1"/>
    </row>
    <row r="26" spans="2:105" ht="15">
      <c r="B26">
        <v>20</v>
      </c>
      <c r="C26" s="9">
        <f t="shared" si="4"/>
        <v>17.496994899513446</v>
      </c>
      <c r="D26" s="9">
        <f t="shared" si="12"/>
        <v>18.41154962767085</v>
      </c>
      <c r="E26" s="9">
        <f t="shared" si="5"/>
        <v>40.914554728157405</v>
      </c>
      <c r="F26" s="9">
        <f t="shared" si="6"/>
        <v>5.914554728157405</v>
      </c>
      <c r="G26" s="9">
        <f t="shared" si="7"/>
        <v>6.018055707425425</v>
      </c>
      <c r="H26" s="1">
        <f t="shared" si="8"/>
        <v>120.3611141485085</v>
      </c>
      <c r="I26" s="1">
        <f t="shared" si="0"/>
        <v>13.239722556335936</v>
      </c>
      <c r="J26" s="1">
        <f t="shared" si="9"/>
        <v>7.486548455469291</v>
      </c>
      <c r="K26" s="1">
        <f t="shared" si="10"/>
        <v>7.21933993309625</v>
      </c>
      <c r="L26" s="1">
        <f t="shared" si="1"/>
        <v>1.44386798661925</v>
      </c>
      <c r="M26" s="1">
        <f t="shared" si="2"/>
        <v>5.775471946477</v>
      </c>
      <c r="N26" s="1">
        <f t="shared" si="3"/>
        <v>3.2487029698933125</v>
      </c>
      <c r="U26"/>
      <c r="X26" s="4"/>
      <c r="Y26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W26" s="1"/>
      <c r="CX26" s="1"/>
      <c r="CY26" s="1"/>
      <c r="CZ26" s="1"/>
      <c r="DA26" s="1"/>
    </row>
    <row r="27" spans="2:105" ht="15">
      <c r="B27">
        <v>21</v>
      </c>
      <c r="C27" s="9">
        <f t="shared" si="4"/>
        <v>16.670673467315446</v>
      </c>
      <c r="D27" s="9">
        <f t="shared" si="12"/>
        <v>17.496994899513446</v>
      </c>
      <c r="E27" s="9">
        <f t="shared" si="5"/>
        <v>40.826321432198</v>
      </c>
      <c r="F27" s="9">
        <f t="shared" si="6"/>
        <v>5.826321432198</v>
      </c>
      <c r="G27" s="9">
        <f t="shared" si="7"/>
        <v>5.914554728157405</v>
      </c>
      <c r="H27" s="1">
        <f t="shared" si="8"/>
        <v>124.20564929130552</v>
      </c>
      <c r="I27" s="1">
        <f t="shared" si="0"/>
        <v>13.662621422043607</v>
      </c>
      <c r="J27" s="1">
        <f t="shared" si="9"/>
        <v>7.719563744001947</v>
      </c>
      <c r="K27" s="1">
        <f t="shared" si="10"/>
        <v>7.486548455469291</v>
      </c>
      <c r="L27" s="1">
        <f t="shared" si="1"/>
        <v>1.4973096910938581</v>
      </c>
      <c r="M27" s="1">
        <f t="shared" si="2"/>
        <v>5.989238764375433</v>
      </c>
      <c r="N27" s="1">
        <f t="shared" si="3"/>
        <v>3.368946804961181</v>
      </c>
      <c r="U27"/>
      <c r="X27" s="4"/>
      <c r="Y27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W27" s="1"/>
      <c r="CX27" s="1"/>
      <c r="CY27" s="1"/>
      <c r="CZ27" s="1"/>
      <c r="DA27" s="1"/>
    </row>
    <row r="28" spans="2:105" ht="15">
      <c r="B28">
        <v>22</v>
      </c>
      <c r="C28" s="9">
        <f t="shared" si="4"/>
        <v>15.920138324988848</v>
      </c>
      <c r="D28" s="9">
        <f t="shared" si="12"/>
        <v>16.670673467315446</v>
      </c>
      <c r="E28" s="9">
        <f t="shared" si="5"/>
        <v>40.7505351423266</v>
      </c>
      <c r="F28" s="9">
        <f t="shared" si="6"/>
        <v>5.750535142326598</v>
      </c>
      <c r="G28" s="9">
        <f t="shared" si="7"/>
        <v>5.826321432198</v>
      </c>
      <c r="H28" s="1">
        <f t="shared" si="8"/>
        <v>128.179071508356</v>
      </c>
      <c r="I28" s="1">
        <f t="shared" si="0"/>
        <v>14.099697865919161</v>
      </c>
      <c r="J28" s="1">
        <f t="shared" si="9"/>
        <v>7.990644049228809</v>
      </c>
      <c r="K28" s="1">
        <f t="shared" si="10"/>
        <v>7.719563744001947</v>
      </c>
      <c r="L28" s="1">
        <f t="shared" si="1"/>
        <v>1.5439127488003894</v>
      </c>
      <c r="M28" s="1">
        <f t="shared" si="2"/>
        <v>6.175650995201558</v>
      </c>
      <c r="N28" s="1">
        <f t="shared" si="3"/>
        <v>3.473803684800876</v>
      </c>
      <c r="U28"/>
      <c r="X28" s="4"/>
      <c r="Y28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W28" s="1"/>
      <c r="CX28" s="1"/>
      <c r="CY28" s="1"/>
      <c r="CZ28" s="1"/>
      <c r="DA28" s="1"/>
    </row>
    <row r="29" spans="2:105" ht="15">
      <c r="B29">
        <v>23</v>
      </c>
      <c r="C29" s="9">
        <f t="shared" si="4"/>
        <v>15.235340383350724</v>
      </c>
      <c r="D29" s="9">
        <f t="shared" si="12"/>
        <v>15.920138324988848</v>
      </c>
      <c r="E29" s="9">
        <f t="shared" si="5"/>
        <v>40.684797941638124</v>
      </c>
      <c r="F29" s="9">
        <f t="shared" si="6"/>
        <v>5.684797941638124</v>
      </c>
      <c r="G29" s="9">
        <f t="shared" si="7"/>
        <v>5.750535142326598</v>
      </c>
      <c r="H29" s="1">
        <f t="shared" si="8"/>
        <v>132.26230827351174</v>
      </c>
      <c r="I29" s="1">
        <f t="shared" si="0"/>
        <v>14.54885391008629</v>
      </c>
      <c r="J29" s="1">
        <f t="shared" si="9"/>
        <v>8.240023552961405</v>
      </c>
      <c r="K29" s="1">
        <f t="shared" si="10"/>
        <v>7.990644049228809</v>
      </c>
      <c r="L29" s="1">
        <f t="shared" si="1"/>
        <v>1.598128809845762</v>
      </c>
      <c r="M29" s="1">
        <f t="shared" si="2"/>
        <v>6.392515239383048</v>
      </c>
      <c r="N29" s="1">
        <f t="shared" si="3"/>
        <v>3.5957898221529643</v>
      </c>
      <c r="U29"/>
      <c r="X29" s="4"/>
      <c r="Y29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W29" s="1"/>
      <c r="CX29" s="1"/>
      <c r="CY29" s="1"/>
      <c r="CZ29" s="1"/>
      <c r="DA29" s="1"/>
    </row>
    <row r="30" spans="2:105" ht="15">
      <c r="B30">
        <v>24</v>
      </c>
      <c r="C30" s="9">
        <f t="shared" si="4"/>
        <v>14.607766027748838</v>
      </c>
      <c r="D30" s="9">
        <f t="shared" si="12"/>
        <v>15.235340383350724</v>
      </c>
      <c r="E30" s="9">
        <f t="shared" si="5"/>
        <v>40.62757435560189</v>
      </c>
      <c r="F30" s="9">
        <f t="shared" si="6"/>
        <v>5.627574355601887</v>
      </c>
      <c r="G30" s="9">
        <f t="shared" si="7"/>
        <v>5.684797941638124</v>
      </c>
      <c r="H30" s="1">
        <f t="shared" si="8"/>
        <v>136.43515059931497</v>
      </c>
      <c r="I30" s="1">
        <f t="shared" si="0"/>
        <v>15.007866565924646</v>
      </c>
      <c r="J30" s="1">
        <f t="shared" si="9"/>
        <v>8.514777456419855</v>
      </c>
      <c r="K30" s="1">
        <f t="shared" si="10"/>
        <v>8.240023552961405</v>
      </c>
      <c r="L30" s="1">
        <f t="shared" si="1"/>
        <v>1.6480047105922813</v>
      </c>
      <c r="M30" s="1">
        <f t="shared" si="2"/>
        <v>6.592018842369125</v>
      </c>
      <c r="N30" s="1">
        <f t="shared" si="3"/>
        <v>3.7080105988326326</v>
      </c>
      <c r="U30"/>
      <c r="X30" s="4"/>
      <c r="Y30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W30" s="1"/>
      <c r="CX30" s="1"/>
      <c r="CY30" s="1"/>
      <c r="CZ30" s="1"/>
      <c r="DA30" s="1"/>
    </row>
    <row r="31" spans="2:105" ht="15">
      <c r="B31">
        <v>25</v>
      </c>
      <c r="C31" s="9">
        <f t="shared" si="4"/>
        <v>14.030638172891003</v>
      </c>
      <c r="D31" s="9">
        <f t="shared" si="12"/>
        <v>14.607766027748838</v>
      </c>
      <c r="E31" s="9">
        <f t="shared" si="5"/>
        <v>40.577127854857835</v>
      </c>
      <c r="F31" s="9">
        <f t="shared" si="6"/>
        <v>5.577127854857835</v>
      </c>
      <c r="G31" s="9">
        <f t="shared" si="7"/>
        <v>5.627574355601887</v>
      </c>
      <c r="H31" s="1">
        <f t="shared" si="8"/>
        <v>140.68935889004717</v>
      </c>
      <c r="I31" s="1">
        <f t="shared" si="0"/>
        <v>15.475829477905188</v>
      </c>
      <c r="J31" s="1">
        <f t="shared" si="9"/>
        <v>8.775279635723164</v>
      </c>
      <c r="K31" s="1">
        <f t="shared" si="10"/>
        <v>8.514777456419855</v>
      </c>
      <c r="L31" s="1">
        <f t="shared" si="1"/>
        <v>1.702955491283971</v>
      </c>
      <c r="M31" s="1">
        <f t="shared" si="2"/>
        <v>6.811821965135884</v>
      </c>
      <c r="N31" s="1">
        <f t="shared" si="3"/>
        <v>3.831649855388935</v>
      </c>
      <c r="U31"/>
      <c r="X31" s="4"/>
      <c r="Y3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W31" s="1"/>
      <c r="CX31" s="1"/>
      <c r="CY31" s="1"/>
      <c r="CZ31" s="1"/>
      <c r="DA31" s="1"/>
    </row>
    <row r="32" spans="79:93" ht="15"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79:93" ht="15"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3:93" ht="15">
      <c r="M34" s="1" t="s">
        <v>37</v>
      </c>
      <c r="N34" s="1">
        <v>0.8</v>
      </c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79:93" ht="15"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4:93" ht="15">
      <c r="D36" s="1">
        <f>AVERAGE(D7:D31)</f>
        <v>39.70689850278404</v>
      </c>
      <c r="J36" s="1" t="s">
        <v>43</v>
      </c>
      <c r="K36" s="1">
        <v>0</v>
      </c>
      <c r="O36" s="1" t="s">
        <v>45</v>
      </c>
      <c r="Q36" s="1">
        <v>0.45</v>
      </c>
      <c r="X36" t="s">
        <v>24</v>
      </c>
      <c r="Y36" s="4">
        <v>0</v>
      </c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79:93" ht="15"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3:93" ht="15">
      <c r="C38" s="1" t="s">
        <v>46</v>
      </c>
      <c r="E38" s="1" t="s">
        <v>33</v>
      </c>
      <c r="F38" s="1">
        <v>40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42" spans="9:10" ht="15">
      <c r="I42" s="1" t="s">
        <v>35</v>
      </c>
      <c r="J42" s="1">
        <v>0.11</v>
      </c>
    </row>
    <row r="43" spans="46:47" ht="15">
      <c r="AT43" t="s">
        <v>51</v>
      </c>
      <c r="AU43">
        <v>21</v>
      </c>
    </row>
    <row r="51" spans="46:49" ht="15">
      <c r="AT51" t="s">
        <v>50</v>
      </c>
      <c r="AW51">
        <v>59</v>
      </c>
    </row>
    <row r="55" spans="44:45" ht="15">
      <c r="AR55" t="s">
        <v>49</v>
      </c>
      <c r="AS55">
        <v>27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shodor</cp:lastModifiedBy>
  <dcterms:created xsi:type="dcterms:W3CDTF">2013-10-09T03:31:31Z</dcterms:created>
  <dcterms:modified xsi:type="dcterms:W3CDTF">2015-12-19T16:46:50Z</dcterms:modified>
  <cp:category/>
  <cp:version/>
  <cp:contentType/>
  <cp:contentStatus/>
</cp:coreProperties>
</file>